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9.11.15 Add" sheetId="1" r:id="rId1"/>
  </sheets>
  <definedNames>
    <definedName name="_xlnm.Print_Area" localSheetId="0">'Payment Sheet 19.11.15 Add'!$A$1:$F$105</definedName>
  </definedNames>
  <calcPr fullCalcOnLoad="1"/>
</workbook>
</file>

<file path=xl/sharedStrings.xml><?xml version="1.0" encoding="utf-8"?>
<sst xmlns="http://schemas.openxmlformats.org/spreadsheetml/2006/main" count="146" uniqueCount="136">
  <si>
    <t xml:space="preserve"> </t>
  </si>
  <si>
    <t>Additional  Instruction</t>
  </si>
  <si>
    <t xml:space="preserve">   </t>
  </si>
  <si>
    <t>Daily Payment Instruction</t>
  </si>
  <si>
    <t>Amount (million)</t>
  </si>
  <si>
    <t>417 &amp; 471</t>
  </si>
  <si>
    <t>PSO</t>
  </si>
  <si>
    <t>GENCO-I</t>
  </si>
  <si>
    <t>GENCO-III</t>
  </si>
  <si>
    <t>Price Differential to PSO on behalf of KAPCO</t>
  </si>
  <si>
    <t>851 EPP</t>
  </si>
  <si>
    <t>KAPCO POWER (RFO/GAS/HSD)</t>
  </si>
  <si>
    <t xml:space="preserve"> 989 EPP</t>
  </si>
  <si>
    <t>Revolving Fund</t>
  </si>
  <si>
    <t xml:space="preserve">HUBCO POWER (RFO) </t>
  </si>
  <si>
    <t>982 CPP</t>
  </si>
  <si>
    <t xml:space="preserve">IPPs-WPPO/CPPA (1994/2002) GAS/NUCLEAR           </t>
  </si>
  <si>
    <t>Sub Total:</t>
  </si>
  <si>
    <t xml:space="preserve"> 72 EPP</t>
  </si>
  <si>
    <t>LIBERTY (TNB) POWER (GAS)</t>
  </si>
  <si>
    <t>95 EPP</t>
  </si>
  <si>
    <t>UCH POWER (GAS)</t>
  </si>
  <si>
    <t>56 CPP</t>
  </si>
  <si>
    <t>117 EPP</t>
  </si>
  <si>
    <t xml:space="preserve">ROUSCH POWER (GAS) </t>
  </si>
  <si>
    <t>31 CPP</t>
  </si>
  <si>
    <t>85 EPP</t>
  </si>
  <si>
    <t>FAUJI POWER (GAS)</t>
  </si>
  <si>
    <t>34 CPP</t>
  </si>
  <si>
    <t>HABIB POWER (GAS)</t>
  </si>
  <si>
    <t>252 CPP</t>
  </si>
  <si>
    <t xml:space="preserve"> 91 &amp; 92 EPP</t>
  </si>
  <si>
    <t>ALTERN POWER (GAS)</t>
  </si>
  <si>
    <t>7 CPP</t>
  </si>
  <si>
    <t>87 EPP</t>
  </si>
  <si>
    <t>DAVIS ENERGEN (GAS)</t>
  </si>
  <si>
    <t>27 CPP</t>
  </si>
  <si>
    <t>278 EPP</t>
  </si>
  <si>
    <t>ENGRO POWER (GAS)</t>
  </si>
  <si>
    <t>270 CPP</t>
  </si>
  <si>
    <t>266 EPP</t>
  </si>
  <si>
    <t>FOUNDATION POWER (GAS)</t>
  </si>
  <si>
    <t>276 CPP</t>
  </si>
  <si>
    <t>UCH-II POWER (GAS)</t>
  </si>
  <si>
    <t>225 CPP</t>
  </si>
  <si>
    <t>104 CPP</t>
  </si>
  <si>
    <t>CHASHMA Plant-1 (Nuclear)</t>
  </si>
  <si>
    <t>CHASHMA Plant-2 (Nuclear)</t>
  </si>
  <si>
    <t>893 CPP</t>
  </si>
  <si>
    <t>IPPs-WPPO/CPPA (1994/2002) RFO/GAS/HSD</t>
  </si>
  <si>
    <t>20 EPP</t>
  </si>
  <si>
    <t>LALPIR POWER  (RFO)</t>
  </si>
  <si>
    <t>515 CPP</t>
  </si>
  <si>
    <t>PAKGEN POWER (RFO)</t>
  </si>
  <si>
    <t>226 CPP</t>
  </si>
  <si>
    <t>17 EPP</t>
  </si>
  <si>
    <t>KEL POWER (RFO)</t>
  </si>
  <si>
    <t>26 CPP</t>
  </si>
  <si>
    <t>SABA POWER (RFO)</t>
  </si>
  <si>
    <t>234 EPP</t>
  </si>
  <si>
    <t>ATLAS POWER (RFO)</t>
  </si>
  <si>
    <t>237 CPP</t>
  </si>
  <si>
    <t>206 EPP</t>
  </si>
  <si>
    <t>NISHAT POWER (RFO)</t>
  </si>
  <si>
    <t>221 CPP</t>
  </si>
  <si>
    <t>208 EPP</t>
  </si>
  <si>
    <t>NISHAT CHUNIAN POWER (RFO)</t>
  </si>
  <si>
    <t>243 CPP</t>
  </si>
  <si>
    <t>40 EPP</t>
  </si>
  <si>
    <t>LIBERTY TECH. (RFO)</t>
  </si>
  <si>
    <t>241 CPP</t>
  </si>
  <si>
    <t>230 EPP</t>
  </si>
  <si>
    <t>AGL POWER (RFO)</t>
  </si>
  <si>
    <t>233 CPP</t>
  </si>
  <si>
    <t>35 EPP</t>
  </si>
  <si>
    <t>HUBCO NAROWAL (RFO)</t>
  </si>
  <si>
    <t>229 CPP</t>
  </si>
  <si>
    <t>272, 273 &amp; 288 EPP</t>
  </si>
  <si>
    <t>ORIENT POWER (GAS/HSD)</t>
  </si>
  <si>
    <t>275 &amp; 302 CPP</t>
  </si>
  <si>
    <t>137,138 &amp; 184 EPP</t>
  </si>
  <si>
    <t>SAIF POWER (GAS/HSD)</t>
  </si>
  <si>
    <t>281 CPP</t>
  </si>
  <si>
    <t>312 EPP</t>
  </si>
  <si>
    <t>SAPPHIRE ELECRIC (GAS/HSD)</t>
  </si>
  <si>
    <t>223 CPP</t>
  </si>
  <si>
    <t>346 EPP</t>
  </si>
  <si>
    <t>HALMORE POWER (GAS/HSD)</t>
  </si>
  <si>
    <t>259 CPP</t>
  </si>
  <si>
    <t>193 EPP</t>
  </si>
  <si>
    <t>SHYDO POWER (Hydel)</t>
  </si>
  <si>
    <t>191 EPP</t>
  </si>
  <si>
    <t>LARAIB ENERGY (Hydel)</t>
  </si>
  <si>
    <t xml:space="preserve"> 238 INT</t>
  </si>
  <si>
    <t xml:space="preserve"> 214 EPP</t>
  </si>
  <si>
    <t>FFC ENERGY (WIND)</t>
  </si>
  <si>
    <t>444 INT</t>
  </si>
  <si>
    <t>135 EPP</t>
  </si>
  <si>
    <t>ZORLU ENERJI (WIND)</t>
  </si>
  <si>
    <t>930 INT</t>
  </si>
  <si>
    <t>350 EPP</t>
  </si>
  <si>
    <t xml:space="preserve">JDW SUGAR MILLS-II </t>
  </si>
  <si>
    <t>458 INT</t>
  </si>
  <si>
    <t>353 EPP</t>
  </si>
  <si>
    <t>JDW SUGAR MILLS-III</t>
  </si>
  <si>
    <t>849 INT</t>
  </si>
  <si>
    <t>325  EPP</t>
  </si>
  <si>
    <t>THREE GORGES Ltd. (WIND)</t>
  </si>
  <si>
    <t>356 EPP</t>
  </si>
  <si>
    <t>FOUNDATION ENERGY-I (WIND)</t>
  </si>
  <si>
    <t>358 EPP</t>
  </si>
  <si>
    <t>FOUNDATION ENERGY-II (WIND)</t>
  </si>
  <si>
    <t>RYK MILLS</t>
  </si>
  <si>
    <t>386 EPP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</si>
  <si>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</si>
  <si>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</si>
  <si>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</si>
  <si>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</si>
  <si>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</si>
  <si>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</si>
  <si>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</si>
  <si>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</si>
  <si>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</si>
  <si>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</si>
  <si>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>215 CPP ,216 &amp; 217 EPP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</si>
  <si>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</si>
  <si>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</si>
  <si>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</si>
  <si>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</si>
  <si>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</si>
  <si>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15.0 BILLION SYNDICATED TERM FINANCE FACILITY FOR POWER HOLDING (PRIVATE) LIMITED:  6th MARKUP PAYMENTS </t>
  </si>
  <si>
    <t>PHPL</t>
  </si>
  <si>
    <t xml:space="preserve">NTDC </t>
  </si>
  <si>
    <t xml:space="preserve">                      </t>
  </si>
  <si>
    <t xml:space="preserve"> G /Total:</t>
  </si>
  <si>
    <t xml:space="preserve">PKP 136.0 BILLION SYNDICATED TERM FINANCE FACILITY FOR POWER HOLDING (PRIVATE) LIMITED:  AGENCY FEE  PAYMENTS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</si>
</sst>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49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0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9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  <xf numFmtId="0" fontId="5" fillId="0" borderId="20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10" fillId="0" borderId="22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5" fillId="0" borderId="29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51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2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2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0" xfId="176" applyNumberFormat="1" applyFont="1" applyBorder="1" applyAlignment="1">
      <alignment horizontal="left" wrapText="1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51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0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="68" zoomScaleNormal="80" zoomScaleSheetLayoutView="68" zoomScalePageLayoutView="76" workbookViewId="0" topLeftCell="B1">
      <selection activeCell="A100" sqref="A100:A101"/>
    </sheetView>
  </sheetViews>
  <sheetFormatPr defaultColWidth="9.140625" defaultRowHeight="15"/>
  <cols>
    <col min="1" max="1" width="20.421875" style="1" hidden="1" customWidth="1"/>
    <col min="2" max="2" width="41.2812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0.8515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42327</v>
      </c>
      <c r="D1" s="4"/>
      <c r="E1" s="4"/>
      <c r="F1" s="4"/>
      <c r="G1" s="4"/>
    </row>
    <row r="2" spans="2:7" ht="18.75" customHeight="1">
      <c r="B2" s="5"/>
      <c r="C2" s="6"/>
      <c r="D2" s="6"/>
      <c r="E2" s="240" t="s">
        <v>1</v>
      </c>
      <c r="F2" s="240"/>
      <c r="G2" s="7"/>
    </row>
    <row r="3" spans="2:5" ht="7.5" customHeight="1" thickBot="1">
      <c r="B3" s="6" t="s">
        <v>2</v>
      </c>
      <c r="C3" s="6"/>
      <c r="D3" s="6"/>
      <c r="E3" s="6"/>
    </row>
    <row r="4" spans="1:7" ht="33" customHeight="1" thickBot="1">
      <c r="A4" s="8"/>
      <c r="B4" s="241" t="s">
        <v>3</v>
      </c>
      <c r="C4" s="242"/>
      <c r="D4" s="242"/>
      <c r="E4" s="243"/>
      <c r="F4" s="9"/>
      <c r="G4" s="10"/>
    </row>
    <row r="5" spans="1:11" ht="16.5" customHeight="1" thickBot="1">
      <c r="A5" s="11"/>
      <c r="B5" s="149"/>
      <c r="C5" s="12"/>
      <c r="D5" s="189"/>
      <c r="E5" s="13"/>
      <c r="F5" s="14" t="s">
        <v>4</v>
      </c>
      <c r="G5" s="15"/>
      <c r="J5" s="6"/>
      <c r="K5" s="6"/>
    </row>
    <row r="6" spans="1:7" ht="18.75" thickBot="1">
      <c r="A6" s="16"/>
      <c r="B6" s="17"/>
      <c r="C6" s="18"/>
      <c r="D6" s="237"/>
      <c r="E6" s="20"/>
      <c r="F6" s="21"/>
      <c r="G6" s="22"/>
    </row>
    <row r="7" spans="1:8" ht="20.25" customHeight="1" hidden="1">
      <c r="A7" s="208">
        <f>1750+1750+500+300+350+200</f>
        <v>4850</v>
      </c>
      <c r="B7" s="24" t="s">
        <v>5</v>
      </c>
      <c r="C7" s="25" t="s">
        <v>6</v>
      </c>
      <c r="D7" s="24" t="s">
        <v>7</v>
      </c>
      <c r="E7" s="150"/>
      <c r="F7" s="26"/>
      <c r="G7" s="27"/>
      <c r="H7" s="28"/>
    </row>
    <row r="8" spans="1:8" ht="19.5" customHeight="1" hidden="1">
      <c r="A8" s="208"/>
      <c r="B8" s="29">
        <v>177</v>
      </c>
      <c r="C8" s="25" t="s">
        <v>6</v>
      </c>
      <c r="D8" s="29" t="s">
        <v>8</v>
      </c>
      <c r="E8" s="150"/>
      <c r="F8" s="26"/>
      <c r="G8" s="27"/>
      <c r="H8" s="28"/>
    </row>
    <row r="9" spans="1:8" ht="21" customHeight="1" hidden="1">
      <c r="A9" s="183"/>
      <c r="B9" s="31">
        <v>665</v>
      </c>
      <c r="C9" s="244" t="s">
        <v>9</v>
      </c>
      <c r="D9" s="245"/>
      <c r="E9" s="151"/>
      <c r="F9" s="32"/>
      <c r="G9" s="27"/>
      <c r="H9" s="28"/>
    </row>
    <row r="10" spans="1:8" ht="18.75" hidden="1" thickBot="1">
      <c r="A10" s="182">
        <f>1000+1000+200+200+300+150</f>
        <v>2850</v>
      </c>
      <c r="B10" s="152" t="s">
        <v>10</v>
      </c>
      <c r="C10" s="202" t="s">
        <v>11</v>
      </c>
      <c r="D10" s="207"/>
      <c r="E10" s="153"/>
      <c r="F10" s="238"/>
      <c r="G10" s="27"/>
      <c r="H10" s="28"/>
    </row>
    <row r="11" spans="1:11" ht="21" customHeight="1" hidden="1">
      <c r="A11" s="183"/>
      <c r="B11" s="35" t="s">
        <v>12</v>
      </c>
      <c r="C11" s="203"/>
      <c r="D11" s="191"/>
      <c r="E11" s="153"/>
      <c r="F11" s="246"/>
      <c r="G11" s="27"/>
      <c r="H11" s="28"/>
      <c r="J11" s="37"/>
      <c r="K11" s="6"/>
    </row>
    <row r="12" spans="1:11" ht="23.25" customHeight="1" hidden="1" thickBot="1">
      <c r="A12" s="182">
        <f>1250+1250+300+250+350+150</f>
        <v>3550</v>
      </c>
      <c r="B12" s="31" t="s">
        <v>13</v>
      </c>
      <c r="C12" s="202" t="s">
        <v>14</v>
      </c>
      <c r="D12" s="207"/>
      <c r="E12" s="153"/>
      <c r="F12" s="238">
        <v>0</v>
      </c>
      <c r="G12" s="27"/>
      <c r="H12" s="28"/>
      <c r="K12" s="38">
        <f>+F37+F83-120</f>
        <v>-120</v>
      </c>
    </row>
    <row r="13" spans="1:7" ht="18.75" hidden="1" thickBot="1">
      <c r="A13" s="225"/>
      <c r="B13" s="152" t="s">
        <v>15</v>
      </c>
      <c r="C13" s="226"/>
      <c r="D13" s="237"/>
      <c r="E13" s="153"/>
      <c r="F13" s="239"/>
      <c r="G13" s="27"/>
    </row>
    <row r="14" spans="1:8" ht="21" hidden="1" thickBot="1">
      <c r="A14" s="41"/>
      <c r="B14" s="228" t="s">
        <v>16</v>
      </c>
      <c r="C14" s="229"/>
      <c r="D14" s="42"/>
      <c r="E14" s="154" t="s">
        <v>17</v>
      </c>
      <c r="F14" s="43">
        <f>SUM(F7:F13)</f>
        <v>0</v>
      </c>
      <c r="G14" s="44"/>
      <c r="H14" s="45"/>
    </row>
    <row r="15" spans="1:8" ht="21" customHeight="1" hidden="1">
      <c r="A15" s="46">
        <f>36+146+42+42+42+42+42</f>
        <v>392</v>
      </c>
      <c r="B15" s="47" t="s">
        <v>18</v>
      </c>
      <c r="C15" s="48" t="s">
        <v>19</v>
      </c>
      <c r="D15" s="48"/>
      <c r="E15" s="155"/>
      <c r="F15" s="49"/>
      <c r="G15" s="50"/>
      <c r="H15" s="206"/>
    </row>
    <row r="16" spans="1:12" ht="20.25" customHeight="1" hidden="1">
      <c r="A16" s="182">
        <f>62+55+52+52+52+52+52</f>
        <v>377</v>
      </c>
      <c r="B16" s="156" t="s">
        <v>20</v>
      </c>
      <c r="C16" s="194" t="s">
        <v>21</v>
      </c>
      <c r="D16" s="207"/>
      <c r="E16" s="157"/>
      <c r="F16" s="235"/>
      <c r="G16" s="50"/>
      <c r="H16" s="206"/>
      <c r="L16" s="51"/>
    </row>
    <row r="17" spans="1:8" ht="18.75" hidden="1" thickBot="1">
      <c r="A17" s="183"/>
      <c r="B17" s="156" t="s">
        <v>22</v>
      </c>
      <c r="C17" s="195"/>
      <c r="D17" s="191"/>
      <c r="E17" s="153"/>
      <c r="F17" s="236"/>
      <c r="G17" s="50"/>
      <c r="H17" s="206"/>
    </row>
    <row r="18" spans="1:9" ht="21" customHeight="1" hidden="1">
      <c r="A18" s="182">
        <f>43+39+57+57+57+57+57</f>
        <v>367</v>
      </c>
      <c r="B18" s="158" t="s">
        <v>23</v>
      </c>
      <c r="C18" s="194" t="s">
        <v>24</v>
      </c>
      <c r="D18" s="35"/>
      <c r="E18" s="153"/>
      <c r="F18" s="235"/>
      <c r="G18" s="50"/>
      <c r="H18" s="206"/>
      <c r="I18" s="51"/>
    </row>
    <row r="19" spans="1:8" ht="18.75" hidden="1" thickBot="1">
      <c r="A19" s="183"/>
      <c r="B19" s="159" t="s">
        <v>25</v>
      </c>
      <c r="C19" s="195"/>
      <c r="D19" s="36"/>
      <c r="E19" s="153"/>
      <c r="F19" s="236"/>
      <c r="G19" s="50"/>
      <c r="H19" s="206"/>
    </row>
    <row r="20" spans="1:8" ht="20.25" customHeight="1" hidden="1">
      <c r="A20" s="182">
        <f>30+27+18+18+18+18+18</f>
        <v>147</v>
      </c>
      <c r="B20" s="52" t="s">
        <v>26</v>
      </c>
      <c r="C20" s="194" t="s">
        <v>27</v>
      </c>
      <c r="D20" s="207"/>
      <c r="E20" s="153"/>
      <c r="F20" s="235"/>
      <c r="G20" s="50"/>
      <c r="H20" s="206"/>
    </row>
    <row r="21" spans="1:8" ht="18.75" hidden="1" thickBot="1">
      <c r="A21" s="183"/>
      <c r="B21" s="52" t="s">
        <v>28</v>
      </c>
      <c r="C21" s="195"/>
      <c r="D21" s="191"/>
      <c r="E21" s="153"/>
      <c r="F21" s="236"/>
      <c r="G21" s="50"/>
      <c r="H21" s="206"/>
    </row>
    <row r="22" spans="1:8" ht="21" customHeight="1" hidden="1">
      <c r="A22" s="182">
        <f>19+19+19+19</f>
        <v>76</v>
      </c>
      <c r="B22" s="53"/>
      <c r="C22" s="202" t="s">
        <v>29</v>
      </c>
      <c r="D22" s="54"/>
      <c r="E22" s="160"/>
      <c r="F22" s="231"/>
      <c r="G22" s="50"/>
      <c r="H22" s="206"/>
    </row>
    <row r="23" spans="1:8" ht="18.75" hidden="1" thickBot="1">
      <c r="A23" s="183"/>
      <c r="B23" s="53" t="s">
        <v>30</v>
      </c>
      <c r="C23" s="203"/>
      <c r="D23" s="34"/>
      <c r="E23" s="157"/>
      <c r="F23" s="232"/>
      <c r="G23" s="50"/>
      <c r="H23" s="206"/>
    </row>
    <row r="24" spans="1:8" ht="21" customHeight="1" hidden="1">
      <c r="A24" s="182">
        <f>11+10+9+9+9+9+9</f>
        <v>66</v>
      </c>
      <c r="B24" s="55" t="s">
        <v>31</v>
      </c>
      <c r="C24" s="202" t="s">
        <v>32</v>
      </c>
      <c r="D24" s="207"/>
      <c r="E24" s="157"/>
      <c r="F24" s="235"/>
      <c r="G24" s="50"/>
      <c r="H24" s="206"/>
    </row>
    <row r="25" spans="1:8" ht="18.75" hidden="1" thickBot="1">
      <c r="A25" s="183"/>
      <c r="B25" s="55" t="s">
        <v>33</v>
      </c>
      <c r="C25" s="203"/>
      <c r="D25" s="191"/>
      <c r="E25" s="153"/>
      <c r="F25" s="236"/>
      <c r="G25" s="50"/>
      <c r="H25" s="206"/>
    </row>
    <row r="26" spans="1:8" ht="20.25" customHeight="1" hidden="1">
      <c r="A26" s="182">
        <f>1+1+2.379+2+2+2+2</f>
        <v>12.379</v>
      </c>
      <c r="B26" s="55" t="s">
        <v>34</v>
      </c>
      <c r="C26" s="202" t="s">
        <v>35</v>
      </c>
      <c r="D26" s="56"/>
      <c r="E26" s="153"/>
      <c r="F26" s="231"/>
      <c r="G26" s="50"/>
      <c r="H26" s="206"/>
    </row>
    <row r="27" spans="1:8" ht="18.75" hidden="1" thickBot="1">
      <c r="A27" s="183"/>
      <c r="B27" s="55" t="s">
        <v>36</v>
      </c>
      <c r="C27" s="203"/>
      <c r="D27" s="56"/>
      <c r="E27" s="153"/>
      <c r="F27" s="232"/>
      <c r="G27" s="50"/>
      <c r="H27" s="206"/>
    </row>
    <row r="28" spans="1:8" ht="21" customHeight="1" hidden="1">
      <c r="A28" s="182">
        <f>70+63+32+32+32+32+32</f>
        <v>293</v>
      </c>
      <c r="B28" s="55" t="s">
        <v>37</v>
      </c>
      <c r="C28" s="194" t="s">
        <v>38</v>
      </c>
      <c r="D28" s="207"/>
      <c r="E28" s="57"/>
      <c r="F28" s="233"/>
      <c r="G28" s="58"/>
      <c r="H28" s="206"/>
    </row>
    <row r="29" spans="1:8" ht="18.75" hidden="1" thickBot="1">
      <c r="A29" s="183"/>
      <c r="B29" s="55" t="s">
        <v>39</v>
      </c>
      <c r="C29" s="195"/>
      <c r="D29" s="191"/>
      <c r="E29" s="59"/>
      <c r="F29" s="234"/>
      <c r="G29" s="58"/>
      <c r="H29" s="206"/>
    </row>
    <row r="30" spans="1:8" ht="19.5" customHeight="1" hidden="1">
      <c r="A30" s="182">
        <f>65+58+25+25+25+25+25</f>
        <v>248</v>
      </c>
      <c r="B30" s="52" t="s">
        <v>40</v>
      </c>
      <c r="C30" s="202" t="s">
        <v>41</v>
      </c>
      <c r="D30" s="207"/>
      <c r="E30" s="59"/>
      <c r="F30" s="231"/>
      <c r="G30" s="50"/>
      <c r="H30" s="206"/>
    </row>
    <row r="31" spans="1:8" ht="18.75" hidden="1" thickBot="1">
      <c r="A31" s="183"/>
      <c r="B31" s="52" t="s">
        <v>42</v>
      </c>
      <c r="C31" s="203"/>
      <c r="D31" s="191"/>
      <c r="E31" s="99"/>
      <c r="F31" s="232"/>
      <c r="G31" s="50"/>
      <c r="H31" s="206"/>
    </row>
    <row r="32" spans="1:8" ht="21" customHeight="1" hidden="1">
      <c r="A32" s="182">
        <v>0</v>
      </c>
      <c r="B32" s="52"/>
      <c r="C32" s="202" t="s">
        <v>43</v>
      </c>
      <c r="D32" s="207"/>
      <c r="E32" s="60"/>
      <c r="F32" s="231"/>
      <c r="G32" s="61"/>
      <c r="H32" s="206"/>
    </row>
    <row r="33" spans="1:8" ht="18.75" hidden="1" thickBot="1">
      <c r="A33" s="183"/>
      <c r="B33" s="52" t="s">
        <v>44</v>
      </c>
      <c r="C33" s="203"/>
      <c r="D33" s="191"/>
      <c r="E33" s="99"/>
      <c r="F33" s="232"/>
      <c r="G33" s="61"/>
      <c r="H33" s="206"/>
    </row>
    <row r="34" spans="1:8" ht="21" customHeight="1" hidden="1">
      <c r="A34" s="62">
        <f>200+59+59+59+29+59</f>
        <v>465</v>
      </c>
      <c r="B34" s="63" t="s">
        <v>45</v>
      </c>
      <c r="C34" s="56" t="s">
        <v>46</v>
      </c>
      <c r="D34" s="54"/>
      <c r="E34" s="157"/>
      <c r="F34" s="64"/>
      <c r="G34" s="50"/>
      <c r="H34" s="206"/>
    </row>
    <row r="35" spans="1:8" ht="18.75" hidden="1" thickBot="1">
      <c r="A35" s="182">
        <f>300+61+61+61+31+61</f>
        <v>575</v>
      </c>
      <c r="B35" s="65"/>
      <c r="C35" s="202" t="s">
        <v>47</v>
      </c>
      <c r="D35" s="36"/>
      <c r="E35" s="153"/>
      <c r="F35" s="204">
        <v>0</v>
      </c>
      <c r="G35" s="50"/>
      <c r="H35" s="206"/>
    </row>
    <row r="36" spans="1:8" ht="21.75" customHeight="1" hidden="1" thickBot="1">
      <c r="A36" s="225"/>
      <c r="B36" s="65" t="s">
        <v>48</v>
      </c>
      <c r="C36" s="226"/>
      <c r="D36" s="54"/>
      <c r="E36" s="157"/>
      <c r="F36" s="227"/>
      <c r="G36" s="61"/>
      <c r="H36" s="206"/>
    </row>
    <row r="37" spans="1:8" ht="21" hidden="1" thickBot="1">
      <c r="A37" s="66"/>
      <c r="B37" s="177" t="s">
        <v>17</v>
      </c>
      <c r="C37" s="178"/>
      <c r="D37" s="178"/>
      <c r="E37" s="179"/>
      <c r="F37" s="68">
        <f>SUM(F15:F36)</f>
        <v>0</v>
      </c>
      <c r="G37" s="69"/>
      <c r="H37" s="70"/>
    </row>
    <row r="38" spans="1:11" ht="18.75" hidden="1" thickBot="1">
      <c r="A38" s="41"/>
      <c r="B38" s="228" t="s">
        <v>49</v>
      </c>
      <c r="C38" s="229"/>
      <c r="D38" s="71"/>
      <c r="E38" s="161"/>
      <c r="F38" s="72"/>
      <c r="G38" s="73"/>
      <c r="H38" s="70"/>
      <c r="J38" s="6"/>
      <c r="K38" s="6"/>
    </row>
    <row r="39" spans="1:11" ht="20.25" customHeight="1" hidden="1">
      <c r="A39" s="230">
        <f>119+232+80+81+81+81+199</f>
        <v>873</v>
      </c>
      <c r="B39" s="156" t="s">
        <v>50</v>
      </c>
      <c r="C39" s="194" t="s">
        <v>51</v>
      </c>
      <c r="D39" s="189">
        <v>342</v>
      </c>
      <c r="E39" s="153"/>
      <c r="F39" s="223"/>
      <c r="G39" s="74"/>
      <c r="H39" s="75"/>
      <c r="I39" s="75"/>
      <c r="J39" s="6"/>
      <c r="K39" s="6"/>
    </row>
    <row r="40" spans="1:11" ht="18.75" hidden="1" thickBot="1">
      <c r="A40" s="183"/>
      <c r="B40" s="156" t="s">
        <v>52</v>
      </c>
      <c r="C40" s="195"/>
      <c r="D40" s="191"/>
      <c r="E40" s="153"/>
      <c r="F40" s="224"/>
      <c r="G40" s="50"/>
      <c r="H40" s="75"/>
      <c r="I40" s="75"/>
      <c r="J40" s="37"/>
      <c r="K40" s="6"/>
    </row>
    <row r="41" spans="1:11" ht="18.75" hidden="1" thickBot="1">
      <c r="A41" s="182">
        <v>0</v>
      </c>
      <c r="B41" s="156"/>
      <c r="C41" s="194" t="s">
        <v>53</v>
      </c>
      <c r="D41" s="207"/>
      <c r="E41" s="157"/>
      <c r="F41" s="223"/>
      <c r="G41" s="74"/>
      <c r="H41" s="75"/>
      <c r="I41" s="75"/>
      <c r="J41" s="37"/>
      <c r="K41" s="6"/>
    </row>
    <row r="42" spans="1:11" ht="18" customHeight="1" hidden="1">
      <c r="A42" s="183"/>
      <c r="B42" s="162" t="s">
        <v>54</v>
      </c>
      <c r="C42" s="195"/>
      <c r="D42" s="191"/>
      <c r="E42" s="153"/>
      <c r="F42" s="224"/>
      <c r="G42" s="50"/>
      <c r="H42" s="75"/>
      <c r="I42" s="75"/>
      <c r="J42" s="37"/>
      <c r="K42" s="6"/>
    </row>
    <row r="43" spans="1:11" ht="20.25" customHeight="1" hidden="1">
      <c r="A43" s="182">
        <f>99+189+28+26+24+24+71</f>
        <v>461</v>
      </c>
      <c r="B43" s="35" t="s">
        <v>55</v>
      </c>
      <c r="C43" s="194" t="s">
        <v>56</v>
      </c>
      <c r="D43" s="207">
        <v>106</v>
      </c>
      <c r="E43" s="153"/>
      <c r="F43" s="223"/>
      <c r="G43" s="74"/>
      <c r="H43" s="75"/>
      <c r="I43" s="75"/>
      <c r="J43" s="37"/>
      <c r="K43" s="6"/>
    </row>
    <row r="44" spans="1:11" ht="20.25" customHeight="1" hidden="1">
      <c r="A44" s="183"/>
      <c r="B44" s="35" t="s">
        <v>57</v>
      </c>
      <c r="C44" s="195"/>
      <c r="D44" s="191"/>
      <c r="E44" s="153"/>
      <c r="F44" s="224"/>
      <c r="G44" s="50"/>
      <c r="H44" s="75"/>
      <c r="I44" s="75"/>
      <c r="J44" s="37"/>
      <c r="K44" s="6"/>
    </row>
    <row r="45" spans="1:11" ht="18.75" hidden="1" thickBot="1">
      <c r="A45" s="62">
        <v>0</v>
      </c>
      <c r="B45" s="53"/>
      <c r="C45" s="54" t="s">
        <v>58</v>
      </c>
      <c r="D45" s="35"/>
      <c r="E45" s="76"/>
      <c r="F45" s="77"/>
      <c r="G45" s="50"/>
      <c r="H45" s="75"/>
      <c r="I45" s="75"/>
      <c r="J45" s="37"/>
      <c r="K45" s="6"/>
    </row>
    <row r="46" spans="1:11" ht="20.25" customHeight="1" hidden="1">
      <c r="A46" s="208">
        <f>262+408+42+43+43+40+109</f>
        <v>947</v>
      </c>
      <c r="B46" s="163" t="s">
        <v>59</v>
      </c>
      <c r="C46" s="221" t="s">
        <v>60</v>
      </c>
      <c r="D46" s="207">
        <v>187</v>
      </c>
      <c r="E46" s="78"/>
      <c r="F46" s="222"/>
      <c r="G46" s="74"/>
      <c r="H46" s="75"/>
      <c r="I46" s="75"/>
      <c r="J46" s="79"/>
      <c r="K46" s="80"/>
    </row>
    <row r="47" spans="1:11" ht="18.75" hidden="1" thickBot="1">
      <c r="A47" s="183"/>
      <c r="B47" s="163" t="s">
        <v>61</v>
      </c>
      <c r="C47" s="203"/>
      <c r="D47" s="191"/>
      <c r="E47" s="60"/>
      <c r="F47" s="214"/>
      <c r="G47" s="58"/>
      <c r="H47" s="75"/>
      <c r="I47" s="75"/>
      <c r="J47" s="79"/>
      <c r="K47" s="80"/>
    </row>
    <row r="48" spans="1:11" ht="21.75" customHeight="1" hidden="1">
      <c r="A48" s="182">
        <f>257+415+37+37+38+35+109</f>
        <v>928</v>
      </c>
      <c r="B48" s="152" t="s">
        <v>62</v>
      </c>
      <c r="C48" s="202" t="s">
        <v>63</v>
      </c>
      <c r="D48" s="207">
        <v>175</v>
      </c>
      <c r="E48" s="78"/>
      <c r="F48" s="200"/>
      <c r="G48" s="74"/>
      <c r="H48" s="75"/>
      <c r="I48" s="75"/>
      <c r="J48" s="79"/>
      <c r="K48" s="80"/>
    </row>
    <row r="49" spans="1:11" ht="21.75" customHeight="1" hidden="1">
      <c r="A49" s="183"/>
      <c r="B49" s="152" t="s">
        <v>64</v>
      </c>
      <c r="C49" s="203"/>
      <c r="D49" s="191"/>
      <c r="E49" s="60"/>
      <c r="F49" s="214"/>
      <c r="G49" s="58"/>
      <c r="H49" s="75"/>
      <c r="I49" s="75"/>
      <c r="J49" s="79"/>
      <c r="K49" s="80"/>
    </row>
    <row r="50" spans="1:11" ht="20.25" customHeight="1" hidden="1">
      <c r="A50" s="182">
        <f>252+403+41+37+35+33+106</f>
        <v>907</v>
      </c>
      <c r="B50" s="152" t="s">
        <v>65</v>
      </c>
      <c r="C50" s="219" t="s">
        <v>66</v>
      </c>
      <c r="D50" s="217">
        <v>164</v>
      </c>
      <c r="E50" s="164"/>
      <c r="F50" s="200"/>
      <c r="G50" s="74"/>
      <c r="H50" s="75"/>
      <c r="I50" s="75"/>
      <c r="J50" s="79"/>
      <c r="K50" s="80"/>
    </row>
    <row r="51" spans="1:11" ht="20.25" customHeight="1" hidden="1">
      <c r="A51" s="183"/>
      <c r="B51" s="152" t="s">
        <v>67</v>
      </c>
      <c r="C51" s="220"/>
      <c r="D51" s="218"/>
      <c r="E51" s="60"/>
      <c r="F51" s="214"/>
      <c r="G51" s="58"/>
      <c r="H51" s="75"/>
      <c r="I51" s="75"/>
      <c r="J51" s="79"/>
      <c r="K51" s="80"/>
    </row>
    <row r="52" spans="1:11" ht="19.5" customHeight="1" hidden="1">
      <c r="A52" s="182">
        <f>331+491+38+38+37+37+103</f>
        <v>1075</v>
      </c>
      <c r="B52" s="152" t="s">
        <v>68</v>
      </c>
      <c r="C52" s="202" t="s">
        <v>69</v>
      </c>
      <c r="D52" s="207">
        <v>158</v>
      </c>
      <c r="E52" s="59"/>
      <c r="F52" s="200"/>
      <c r="G52" s="74"/>
      <c r="H52" s="75"/>
      <c r="I52" s="75"/>
      <c r="J52" s="79"/>
      <c r="K52" s="80"/>
    </row>
    <row r="53" spans="1:11" ht="18.75" hidden="1" thickBot="1">
      <c r="A53" s="183"/>
      <c r="B53" s="152" t="s">
        <v>70</v>
      </c>
      <c r="C53" s="203"/>
      <c r="D53" s="191"/>
      <c r="E53" s="99"/>
      <c r="F53" s="214"/>
      <c r="G53" s="58"/>
      <c r="H53" s="75"/>
      <c r="I53" s="75"/>
      <c r="J53" s="79"/>
      <c r="K53" s="80"/>
    </row>
    <row r="54" spans="1:11" ht="19.5" customHeight="1" hidden="1">
      <c r="A54" s="182">
        <f>198+294+31+28+28+26+87</f>
        <v>692</v>
      </c>
      <c r="B54" s="55" t="s">
        <v>71</v>
      </c>
      <c r="C54" s="215" t="s">
        <v>72</v>
      </c>
      <c r="D54" s="217">
        <v>155</v>
      </c>
      <c r="E54" s="59"/>
      <c r="F54" s="196"/>
      <c r="G54" s="58"/>
      <c r="H54" s="75"/>
      <c r="I54" s="75"/>
      <c r="J54" s="79"/>
      <c r="K54" s="80"/>
    </row>
    <row r="55" spans="1:11" ht="21" customHeight="1" hidden="1">
      <c r="A55" s="183"/>
      <c r="B55" s="55" t="s">
        <v>73</v>
      </c>
      <c r="C55" s="216"/>
      <c r="D55" s="218"/>
      <c r="E55" s="59"/>
      <c r="F55" s="197"/>
      <c r="G55" s="58"/>
      <c r="H55" s="75"/>
      <c r="I55" s="75"/>
      <c r="J55" s="79"/>
      <c r="K55" s="80"/>
    </row>
    <row r="56" spans="1:11" ht="21" customHeight="1" hidden="1">
      <c r="A56" s="182">
        <f>339+303+38+42+41+42+95</f>
        <v>900</v>
      </c>
      <c r="B56" s="55" t="s">
        <v>74</v>
      </c>
      <c r="C56" s="202" t="s">
        <v>75</v>
      </c>
      <c r="D56" s="207">
        <v>154</v>
      </c>
      <c r="E56" s="59"/>
      <c r="F56" s="196"/>
      <c r="G56" s="74"/>
      <c r="H56" s="75"/>
      <c r="I56" s="75"/>
      <c r="J56" s="79"/>
      <c r="K56" s="80"/>
    </row>
    <row r="57" spans="1:11" ht="21" customHeight="1" hidden="1">
      <c r="A57" s="183"/>
      <c r="B57" s="55" t="s">
        <v>76</v>
      </c>
      <c r="C57" s="203"/>
      <c r="D57" s="191"/>
      <c r="E57" s="165"/>
      <c r="F57" s="197"/>
      <c r="G57" s="74"/>
      <c r="H57" s="75"/>
      <c r="I57" s="75"/>
      <c r="J57" s="79"/>
      <c r="K57" s="80"/>
    </row>
    <row r="58" spans="1:11" ht="22.5" customHeight="1" hidden="1">
      <c r="A58" s="182">
        <f>156+168+38+38+38+15</f>
        <v>453</v>
      </c>
      <c r="B58" s="55" t="s">
        <v>77</v>
      </c>
      <c r="C58" s="202" t="s">
        <v>78</v>
      </c>
      <c r="D58" s="207">
        <v>200</v>
      </c>
      <c r="E58" s="165"/>
      <c r="F58" s="200"/>
      <c r="G58" s="74"/>
      <c r="H58" s="75"/>
      <c r="I58" s="75"/>
      <c r="J58" s="79"/>
      <c r="K58" s="80"/>
    </row>
    <row r="59" spans="1:11" ht="22.5" customHeight="1" hidden="1">
      <c r="A59" s="213"/>
      <c r="B59" s="53" t="s">
        <v>79</v>
      </c>
      <c r="C59" s="203"/>
      <c r="D59" s="191"/>
      <c r="E59" s="59"/>
      <c r="F59" s="214"/>
      <c r="G59" s="58"/>
      <c r="H59" s="75"/>
      <c r="I59" s="75"/>
      <c r="J59" s="79"/>
      <c r="K59" s="80"/>
    </row>
    <row r="60" spans="1:11" ht="21" customHeight="1" hidden="1">
      <c r="A60" s="182">
        <f>201+204+5+34</f>
        <v>444</v>
      </c>
      <c r="B60" s="55" t="s">
        <v>80</v>
      </c>
      <c r="C60" s="202" t="s">
        <v>81</v>
      </c>
      <c r="D60" s="207">
        <v>200</v>
      </c>
      <c r="E60" s="165"/>
      <c r="F60" s="196"/>
      <c r="G60" s="58"/>
      <c r="H60" s="75"/>
      <c r="I60" s="75"/>
      <c r="J60" s="79"/>
      <c r="K60" s="80"/>
    </row>
    <row r="61" spans="1:11" ht="21" customHeight="1" hidden="1">
      <c r="A61" s="183"/>
      <c r="B61" s="55" t="s">
        <v>82</v>
      </c>
      <c r="C61" s="203"/>
      <c r="D61" s="191"/>
      <c r="E61" s="60"/>
      <c r="F61" s="197"/>
      <c r="G61" s="74"/>
      <c r="H61" s="75"/>
      <c r="I61" s="75"/>
      <c r="J61" s="79"/>
      <c r="K61" s="80"/>
    </row>
    <row r="62" spans="1:11" ht="21.75" customHeight="1" hidden="1">
      <c r="A62" s="182">
        <f>151+135+33+17+37+38+102</f>
        <v>513</v>
      </c>
      <c r="B62" s="53" t="s">
        <v>83</v>
      </c>
      <c r="C62" s="202" t="s">
        <v>84</v>
      </c>
      <c r="D62" s="207">
        <v>200</v>
      </c>
      <c r="E62" s="59"/>
      <c r="F62" s="196"/>
      <c r="G62" s="74"/>
      <c r="H62" s="75"/>
      <c r="I62" s="75"/>
      <c r="J62" s="79"/>
      <c r="K62" s="80"/>
    </row>
    <row r="63" spans="1:11" ht="20.25" customHeight="1" hidden="1">
      <c r="A63" s="183"/>
      <c r="B63" s="53" t="s">
        <v>85</v>
      </c>
      <c r="C63" s="203"/>
      <c r="D63" s="191"/>
      <c r="E63" s="59"/>
      <c r="F63" s="197"/>
      <c r="G63" s="74"/>
      <c r="H63" s="75"/>
      <c r="I63" s="75"/>
      <c r="J63" s="37"/>
      <c r="K63" s="6"/>
    </row>
    <row r="64" spans="1:11" ht="23.25" customHeight="1" hidden="1" thickBot="1">
      <c r="A64" s="182">
        <f>104+93+58+54+73+73+164</f>
        <v>619</v>
      </c>
      <c r="B64" s="162" t="s">
        <v>86</v>
      </c>
      <c r="C64" s="209" t="s">
        <v>87</v>
      </c>
      <c r="D64" s="207">
        <v>194</v>
      </c>
      <c r="E64" s="59"/>
      <c r="F64" s="211"/>
      <c r="G64" s="74"/>
      <c r="H64" s="75"/>
      <c r="I64" s="75"/>
      <c r="J64" s="37"/>
      <c r="K64" s="6"/>
    </row>
    <row r="65" spans="1:11" ht="18.75" hidden="1" thickBot="1">
      <c r="A65" s="208"/>
      <c r="B65" s="162" t="s">
        <v>88</v>
      </c>
      <c r="C65" s="210"/>
      <c r="D65" s="190"/>
      <c r="E65" s="81"/>
      <c r="F65" s="212"/>
      <c r="G65" s="74"/>
      <c r="H65" s="206"/>
      <c r="I65" s="206"/>
      <c r="J65" s="37"/>
      <c r="K65" s="6"/>
    </row>
    <row r="66" spans="1:7" ht="21" hidden="1" thickBot="1">
      <c r="A66" s="82"/>
      <c r="B66" s="177" t="s">
        <v>17</v>
      </c>
      <c r="C66" s="187"/>
      <c r="D66" s="187"/>
      <c r="E66" s="188"/>
      <c r="F66" s="68">
        <f>SUM(F39:F65)</f>
        <v>0</v>
      </c>
      <c r="G66" s="69"/>
    </row>
    <row r="67" spans="1:8" ht="20.25" customHeight="1" hidden="1">
      <c r="A67" s="33">
        <f>14+2+6+3+5+12.5+11</f>
        <v>53.5</v>
      </c>
      <c r="B67" s="55" t="s">
        <v>89</v>
      </c>
      <c r="C67" s="83" t="s">
        <v>90</v>
      </c>
      <c r="D67" s="54"/>
      <c r="E67" s="84"/>
      <c r="F67" s="77"/>
      <c r="G67" s="50"/>
      <c r="H67" s="206"/>
    </row>
    <row r="68" spans="1:8" ht="19.5" customHeight="1" hidden="1">
      <c r="A68" s="182">
        <f>26+23+37.5+21.5+32+18.5+16</f>
        <v>174.5</v>
      </c>
      <c r="B68" s="55" t="s">
        <v>91</v>
      </c>
      <c r="C68" s="202" t="s">
        <v>92</v>
      </c>
      <c r="D68" s="54"/>
      <c r="E68" s="59"/>
      <c r="F68" s="204"/>
      <c r="G68" s="50"/>
      <c r="H68" s="206"/>
    </row>
    <row r="69" spans="1:8" ht="18.75" hidden="1" thickBot="1">
      <c r="A69" s="183"/>
      <c r="B69" s="55" t="s">
        <v>93</v>
      </c>
      <c r="C69" s="203"/>
      <c r="D69" s="54"/>
      <c r="E69" s="59"/>
      <c r="F69" s="205"/>
      <c r="G69" s="50"/>
      <c r="H69" s="206"/>
    </row>
    <row r="70" spans="1:8" ht="20.25" customHeight="1" hidden="1">
      <c r="A70" s="182">
        <f>18+16+8+20+30+17.5+15</f>
        <v>124.5</v>
      </c>
      <c r="B70" s="55" t="s">
        <v>94</v>
      </c>
      <c r="C70" s="202" t="s">
        <v>95</v>
      </c>
      <c r="D70" s="54"/>
      <c r="E70" s="59"/>
      <c r="F70" s="204"/>
      <c r="G70" s="50"/>
      <c r="H70" s="206"/>
    </row>
    <row r="71" spans="1:8" ht="17.25" customHeight="1" hidden="1">
      <c r="A71" s="183"/>
      <c r="B71" s="55" t="s">
        <v>96</v>
      </c>
      <c r="C71" s="203"/>
      <c r="D71" s="54"/>
      <c r="E71" s="59"/>
      <c r="F71" s="205"/>
      <c r="G71" s="50"/>
      <c r="H71" s="206"/>
    </row>
    <row r="72" spans="1:8" ht="20.25" customHeight="1" hidden="1">
      <c r="A72" s="182">
        <f>2.5+2+1+1+1+1+1</f>
        <v>9.5</v>
      </c>
      <c r="B72" s="55" t="s">
        <v>97</v>
      </c>
      <c r="C72" s="202" t="s">
        <v>98</v>
      </c>
      <c r="D72" s="54"/>
      <c r="E72" s="59"/>
      <c r="F72" s="204"/>
      <c r="G72" s="50"/>
      <c r="H72" s="206"/>
    </row>
    <row r="73" spans="1:8" ht="16.5" customHeight="1" hidden="1">
      <c r="A73" s="183"/>
      <c r="B73" s="55" t="s">
        <v>99</v>
      </c>
      <c r="C73" s="203"/>
      <c r="D73" s="54"/>
      <c r="E73" s="59"/>
      <c r="F73" s="205"/>
      <c r="G73" s="50"/>
      <c r="H73" s="206"/>
    </row>
    <row r="74" spans="1:8" ht="21" customHeight="1" hidden="1">
      <c r="A74" s="182">
        <f>9+8+20+11+17+9.5+8</f>
        <v>82.5</v>
      </c>
      <c r="B74" s="55" t="s">
        <v>100</v>
      </c>
      <c r="C74" s="202" t="s">
        <v>101</v>
      </c>
      <c r="D74" s="54"/>
      <c r="E74" s="59"/>
      <c r="F74" s="204"/>
      <c r="G74" s="50"/>
      <c r="H74" s="206"/>
    </row>
    <row r="75" spans="1:8" ht="18.75" customHeight="1" hidden="1">
      <c r="A75" s="183"/>
      <c r="B75" s="55" t="s">
        <v>102</v>
      </c>
      <c r="C75" s="203"/>
      <c r="D75" s="54"/>
      <c r="E75" s="59"/>
      <c r="F75" s="205"/>
      <c r="G75" s="50"/>
      <c r="H75" s="206"/>
    </row>
    <row r="76" spans="1:8" ht="21" customHeight="1" hidden="1">
      <c r="A76" s="182">
        <f>9+8+18+10+15+9+8</f>
        <v>77</v>
      </c>
      <c r="B76" s="55" t="s">
        <v>103</v>
      </c>
      <c r="C76" s="202" t="s">
        <v>104</v>
      </c>
      <c r="D76" s="54"/>
      <c r="E76" s="59"/>
      <c r="F76" s="204"/>
      <c r="G76" s="50"/>
      <c r="H76" s="206"/>
    </row>
    <row r="77" spans="1:8" ht="15.75" customHeight="1" hidden="1">
      <c r="A77" s="183"/>
      <c r="B77" s="55" t="s">
        <v>105</v>
      </c>
      <c r="C77" s="203"/>
      <c r="D77" s="54"/>
      <c r="E77" s="59"/>
      <c r="F77" s="205"/>
      <c r="G77" s="50"/>
      <c r="H77" s="206"/>
    </row>
    <row r="78" spans="1:8" ht="19.5" customHeight="1" hidden="1">
      <c r="A78" s="62">
        <f>13+11+6+3.5+5+3+2.5</f>
        <v>44</v>
      </c>
      <c r="B78" s="55" t="s">
        <v>106</v>
      </c>
      <c r="C78" s="83" t="s">
        <v>107</v>
      </c>
      <c r="D78" s="54"/>
      <c r="E78" s="84"/>
      <c r="F78" s="77"/>
      <c r="G78" s="50"/>
      <c r="H78" s="206"/>
    </row>
    <row r="79" spans="1:8" ht="20.25" customHeight="1" hidden="1">
      <c r="A79" s="62">
        <f>18+10+15+9+7</f>
        <v>59</v>
      </c>
      <c r="B79" s="55" t="s">
        <v>108</v>
      </c>
      <c r="C79" s="83" t="s">
        <v>109</v>
      </c>
      <c r="D79" s="54"/>
      <c r="E79" s="84"/>
      <c r="F79" s="77"/>
      <c r="G79" s="50"/>
      <c r="H79" s="206"/>
    </row>
    <row r="80" spans="1:11" ht="19.5" customHeight="1" hidden="1">
      <c r="A80" s="62">
        <f>13+11+25+14+21+12+10</f>
        <v>106</v>
      </c>
      <c r="B80" s="55" t="s">
        <v>110</v>
      </c>
      <c r="C80" s="54" t="s">
        <v>111</v>
      </c>
      <c r="D80" s="54"/>
      <c r="E80" s="59"/>
      <c r="F80" s="85"/>
      <c r="G80" s="50"/>
      <c r="H80" s="206"/>
      <c r="K80" s="38"/>
    </row>
    <row r="81" spans="1:11" ht="19.5" customHeight="1" hidden="1">
      <c r="A81" s="62">
        <f>0.5+0.5+0.5+1+0.626</f>
        <v>3.126</v>
      </c>
      <c r="B81" s="55"/>
      <c r="C81" s="86" t="s">
        <v>112</v>
      </c>
      <c r="D81" s="54"/>
      <c r="E81" s="84"/>
      <c r="F81" s="77"/>
      <c r="G81" s="50"/>
      <c r="H81" s="206"/>
      <c r="K81" s="38"/>
    </row>
    <row r="82" spans="1:8" ht="20.25" customHeight="1" hidden="1" thickBot="1">
      <c r="A82" s="23">
        <f>10+5+8+5+4</f>
        <v>32</v>
      </c>
      <c r="B82" s="166" t="s">
        <v>113</v>
      </c>
      <c r="C82" s="87" t="s">
        <v>114</v>
      </c>
      <c r="D82" s="40"/>
      <c r="E82" s="167"/>
      <c r="F82" s="88"/>
      <c r="G82" s="50"/>
      <c r="H82" s="206"/>
    </row>
    <row r="83" spans="1:7" ht="21" hidden="1" thickBot="1">
      <c r="A83" s="82"/>
      <c r="B83" s="177" t="s">
        <v>17</v>
      </c>
      <c r="C83" s="187"/>
      <c r="D83" s="187"/>
      <c r="E83" s="188"/>
      <c r="F83" s="68">
        <f>+F66+F67+F68+F70+F72+F74+F76+F78+F79+F80+F81+F82</f>
        <v>0</v>
      </c>
      <c r="G83" s="69"/>
    </row>
    <row r="84" spans="1:7" ht="18.75" hidden="1" thickBot="1">
      <c r="A84" s="41"/>
      <c r="B84" s="168" t="s">
        <v>115</v>
      </c>
      <c r="C84" s="89"/>
      <c r="D84" s="90"/>
      <c r="E84" s="169"/>
      <c r="F84" s="91"/>
      <c r="G84" s="92"/>
    </row>
    <row r="85" spans="1:7" ht="20.25" customHeight="1" hidden="1">
      <c r="A85" s="93">
        <v>0</v>
      </c>
      <c r="B85" s="170">
        <v>19</v>
      </c>
      <c r="C85" s="94" t="s">
        <v>116</v>
      </c>
      <c r="D85" s="189" t="s">
        <v>117</v>
      </c>
      <c r="E85" s="95"/>
      <c r="F85" s="96">
        <v>0</v>
      </c>
      <c r="G85" s="97"/>
    </row>
    <row r="86" spans="1:7" ht="21.75" customHeight="1" hidden="1">
      <c r="A86" s="93">
        <f>56+42</f>
        <v>98</v>
      </c>
      <c r="B86" s="31">
        <v>33</v>
      </c>
      <c r="C86" s="98" t="s">
        <v>118</v>
      </c>
      <c r="D86" s="190"/>
      <c r="E86" s="76"/>
      <c r="F86" s="96">
        <v>0</v>
      </c>
      <c r="G86" s="97"/>
    </row>
    <row r="87" spans="1:7" ht="23.25" customHeight="1" hidden="1">
      <c r="A87" s="192">
        <f>143+107</f>
        <v>250</v>
      </c>
      <c r="B87" s="162">
        <v>34</v>
      </c>
      <c r="C87" s="194" t="s">
        <v>119</v>
      </c>
      <c r="D87" s="191"/>
      <c r="E87" s="99"/>
      <c r="F87" s="196">
        <v>0</v>
      </c>
      <c r="G87" s="100"/>
    </row>
    <row r="88" spans="1:7" ht="18" customHeight="1" hidden="1">
      <c r="A88" s="193"/>
      <c r="B88" s="162"/>
      <c r="C88" s="195"/>
      <c r="D88" s="35" t="s">
        <v>8</v>
      </c>
      <c r="E88" s="59"/>
      <c r="F88" s="197"/>
      <c r="G88" s="100"/>
    </row>
    <row r="89" spans="1:7" ht="24" customHeight="1" hidden="1" thickBot="1">
      <c r="A89" s="192">
        <f>1+1+400</f>
        <v>402</v>
      </c>
      <c r="B89" s="31">
        <v>189</v>
      </c>
      <c r="C89" s="194" t="s">
        <v>120</v>
      </c>
      <c r="D89" s="35" t="s">
        <v>121</v>
      </c>
      <c r="E89" s="59"/>
      <c r="F89" s="200">
        <v>0</v>
      </c>
      <c r="G89" s="50"/>
    </row>
    <row r="90" spans="1:7" ht="21" customHeight="1" hidden="1" thickBot="1">
      <c r="A90" s="198"/>
      <c r="B90" s="171"/>
      <c r="C90" s="199"/>
      <c r="D90" s="19" t="s">
        <v>122</v>
      </c>
      <c r="E90" s="59">
        <v>0</v>
      </c>
      <c r="F90" s="201"/>
      <c r="G90" s="50"/>
    </row>
    <row r="91" spans="1:8" ht="21" hidden="1" thickBot="1">
      <c r="A91" s="101"/>
      <c r="B91" s="177" t="s">
        <v>17</v>
      </c>
      <c r="C91" s="178"/>
      <c r="D91" s="178"/>
      <c r="E91" s="179"/>
      <c r="F91" s="102">
        <f>SUM(F85:F90)</f>
        <v>0</v>
      </c>
      <c r="G91" s="103"/>
      <c r="H91" s="45"/>
    </row>
    <row r="92" spans="1:7" ht="21.75" customHeight="1" thickBot="1">
      <c r="A92" s="101"/>
      <c r="B92" s="180" t="s">
        <v>123</v>
      </c>
      <c r="C92" s="181"/>
      <c r="D92" s="67"/>
      <c r="E92" s="104"/>
      <c r="F92" s="102"/>
      <c r="G92" s="103"/>
    </row>
    <row r="93" spans="1:8" ht="18" hidden="1">
      <c r="A93" s="105">
        <v>0</v>
      </c>
      <c r="B93" s="106" t="s">
        <v>124</v>
      </c>
      <c r="C93" s="107" t="s">
        <v>125</v>
      </c>
      <c r="D93" s="108"/>
      <c r="E93" s="109"/>
      <c r="F93" s="110">
        <v>0</v>
      </c>
      <c r="G93" s="50"/>
      <c r="H93" s="28"/>
    </row>
    <row r="94" spans="1:8" ht="18" hidden="1">
      <c r="A94" s="30">
        <f>23.033+10+7.045+7</f>
        <v>47.078</v>
      </c>
      <c r="B94" s="65">
        <v>450</v>
      </c>
      <c r="C94" s="111" t="s">
        <v>7</v>
      </c>
      <c r="D94" s="112"/>
      <c r="E94" s="99"/>
      <c r="F94" s="113">
        <v>0</v>
      </c>
      <c r="G94" s="114"/>
      <c r="H94" s="115"/>
    </row>
    <row r="95" spans="1:8" ht="18" hidden="1">
      <c r="A95" s="30">
        <f>48+36+15.629+10</f>
        <v>109.629</v>
      </c>
      <c r="B95" s="31">
        <v>24</v>
      </c>
      <c r="C95" s="111" t="s">
        <v>126</v>
      </c>
      <c r="D95" s="112"/>
      <c r="E95" s="116"/>
      <c r="F95" s="117">
        <v>0</v>
      </c>
      <c r="G95" s="114"/>
      <c r="H95" s="115"/>
    </row>
    <row r="96" spans="1:8" ht="18" hidden="1">
      <c r="A96" s="30">
        <f>25+10+10.326+7</f>
        <v>52.326</v>
      </c>
      <c r="B96" s="65">
        <v>36</v>
      </c>
      <c r="C96" s="111" t="s">
        <v>8</v>
      </c>
      <c r="D96" s="112"/>
      <c r="E96" s="118"/>
      <c r="F96" s="113">
        <v>0</v>
      </c>
      <c r="G96" s="114"/>
      <c r="H96" s="115"/>
    </row>
    <row r="97" spans="1:8" ht="18" hidden="1">
      <c r="A97" s="62">
        <v>18.351</v>
      </c>
      <c r="B97" s="31"/>
      <c r="C97" s="111" t="s">
        <v>127</v>
      </c>
      <c r="D97" s="112"/>
      <c r="E97" s="119"/>
      <c r="F97" s="113"/>
      <c r="G97" s="114"/>
      <c r="H97" s="115"/>
    </row>
    <row r="98" spans="1:8" ht="18" hidden="1">
      <c r="A98" s="30">
        <f>50+10+10+5</f>
        <v>75</v>
      </c>
      <c r="B98" s="65">
        <v>359</v>
      </c>
      <c r="C98" s="120" t="s">
        <v>128</v>
      </c>
      <c r="D98" s="112"/>
      <c r="E98" s="99"/>
      <c r="F98" s="113">
        <v>0</v>
      </c>
      <c r="G98" s="114"/>
      <c r="H98" s="115"/>
    </row>
    <row r="99" spans="1:8" ht="18" hidden="1">
      <c r="A99" s="30">
        <f>70+25+20+15</f>
        <v>130</v>
      </c>
      <c r="B99" s="31">
        <v>1</v>
      </c>
      <c r="C99" s="120" t="s">
        <v>129</v>
      </c>
      <c r="D99" s="121"/>
      <c r="E99" s="99"/>
      <c r="F99" s="113">
        <v>0</v>
      </c>
      <c r="G99" s="114"/>
      <c r="H99" s="28"/>
    </row>
    <row r="100" spans="1:8" ht="41.25" customHeight="1">
      <c r="A100" s="182"/>
      <c r="B100" s="184" t="s">
        <v>130</v>
      </c>
      <c r="C100" s="185"/>
      <c r="D100" s="186"/>
      <c r="E100" s="122" t="s">
        <v>131</v>
      </c>
      <c r="F100" s="123">
        <f>620.055-170</f>
        <v>450.05499999999995</v>
      </c>
      <c r="G100" s="114"/>
      <c r="H100" s="28"/>
    </row>
    <row r="101" spans="1:8" ht="43.5" customHeight="1">
      <c r="A101" s="183"/>
      <c r="B101" s="184" t="s">
        <v>135</v>
      </c>
      <c r="C101" s="185"/>
      <c r="D101" s="186"/>
      <c r="E101" s="122" t="s">
        <v>131</v>
      </c>
      <c r="F101" s="123">
        <v>2.32</v>
      </c>
      <c r="G101" s="124"/>
      <c r="H101" s="28"/>
    </row>
    <row r="102" spans="1:9" ht="18.75" hidden="1" thickBot="1">
      <c r="A102" s="39">
        <f>371+50+35+30</f>
        <v>486</v>
      </c>
      <c r="B102" s="125">
        <v>250</v>
      </c>
      <c r="C102" s="126" t="s">
        <v>132</v>
      </c>
      <c r="D102" s="127"/>
      <c r="E102" s="128"/>
      <c r="F102" s="129">
        <v>0</v>
      </c>
      <c r="G102" s="130"/>
      <c r="H102" s="115"/>
      <c r="I102" s="131"/>
    </row>
    <row r="103" spans="1:9" ht="24" customHeight="1" hidden="1" thickBot="1">
      <c r="A103" s="132"/>
      <c r="B103" s="177" t="s">
        <v>17</v>
      </c>
      <c r="C103" s="178"/>
      <c r="D103" s="178"/>
      <c r="E103" s="179"/>
      <c r="F103" s="102">
        <f>SUM(F93:F102)</f>
        <v>452.37499999999994</v>
      </c>
      <c r="G103" s="103"/>
      <c r="H103" s="51"/>
      <c r="I103" s="133"/>
    </row>
    <row r="104" spans="1:9" ht="18.75" thickBot="1">
      <c r="A104" s="134"/>
      <c r="B104" s="172" t="s">
        <v>133</v>
      </c>
      <c r="C104" s="135"/>
      <c r="D104" s="135"/>
      <c r="E104" s="173"/>
      <c r="F104" s="136"/>
      <c r="G104" s="137"/>
      <c r="H104" s="138"/>
      <c r="I104" s="139"/>
    </row>
    <row r="105" spans="1:9" ht="24" thickBot="1">
      <c r="A105" s="140"/>
      <c r="B105" s="174" t="s">
        <v>134</v>
      </c>
      <c r="C105" s="175"/>
      <c r="D105" s="175"/>
      <c r="E105" s="176"/>
      <c r="F105" s="141">
        <f>+F103+F91+F83+F37+F14+F104</f>
        <v>452.37499999999994</v>
      </c>
      <c r="G105" s="142"/>
      <c r="H105" s="143"/>
      <c r="I105" s="144"/>
    </row>
    <row r="106" ht="12.75">
      <c r="B106" s="146"/>
    </row>
    <row r="107" ht="15">
      <c r="B107" s="145"/>
    </row>
    <row r="108" spans="2:4" ht="12.75">
      <c r="B108" s="146"/>
      <c r="C108" s="146"/>
      <c r="D108" s="146"/>
    </row>
    <row r="109" ht="12.75">
      <c r="F109" s="147"/>
    </row>
    <row r="110" ht="12.75">
      <c r="F110" s="147"/>
    </row>
    <row r="111" ht="12.75">
      <c r="F111" s="147"/>
    </row>
    <row r="112" ht="12.75">
      <c r="F112" s="147"/>
    </row>
    <row r="113" ht="12.75">
      <c r="F113" s="147"/>
    </row>
    <row r="114" ht="12.75">
      <c r="F114" s="147"/>
    </row>
    <row r="115" ht="12.75">
      <c r="B115" s="148"/>
    </row>
  </sheetData>
  <sheetProtection/>
  <mergeCells count="138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105:E105"/>
    <mergeCell ref="B91:E91"/>
    <mergeCell ref="B92:C92"/>
    <mergeCell ref="A100:A101"/>
    <mergeCell ref="B100:D100"/>
    <mergeCell ref="B101:D101"/>
    <mergeCell ref="B103:E103"/>
  </mergeCells>
  <printOptions horizontalCentered="1"/>
  <pageMargins left="0.25" right="0.25" top="0.75" bottom="0.25" header="0.25" footer="0.2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2015-11-19T11:49:19Z</cp:lastPrinted>
  <dcterms:created xsi:type="dcterms:W3CDTF">2015-11-19T09:46:30Z</dcterms:created>
  <dcterms:modified xsi:type="dcterms:W3CDTF">2015-11-20T08:49:32Z</dcterms:modified>
  <cp:category/>
  <cp:version/>
  <cp:contentType/>
  <cp:contentStatus/>
</cp:coreProperties>
</file>